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" yWindow="1290" windowWidth="19095" windowHeight="6795"/>
  </bookViews>
  <sheets>
    <sheet name="SIP Need" sheetId="1" r:id="rId1"/>
  </sheets>
  <definedNames>
    <definedName name="_xlnm.Print_Area" localSheetId="0">'SIP Need'!$B$1:$I$39</definedName>
  </definedNames>
  <calcPr calcId="124519"/>
</workbook>
</file>

<file path=xl/calcChain.xml><?xml version="1.0" encoding="utf-8"?>
<calcChain xmlns="http://schemas.openxmlformats.org/spreadsheetml/2006/main">
  <c r="Y25" i="1"/>
  <c r="Z25"/>
  <c r="U26"/>
  <c r="S21" s="1"/>
  <c r="M27"/>
  <c r="N27"/>
  <c r="O27"/>
  <c r="P27"/>
  <c r="Q27"/>
  <c r="R27"/>
  <c r="S27"/>
  <c r="T27"/>
  <c r="U27" s="1"/>
  <c r="V27" s="1"/>
  <c r="Y27"/>
  <c r="Z27"/>
  <c r="AA27"/>
  <c r="AB27" s="1"/>
  <c r="AE27" s="1"/>
  <c r="AC27"/>
  <c r="AD27" s="1"/>
  <c r="AG27"/>
  <c r="M28"/>
  <c r="N28" s="1"/>
  <c r="P28" s="1"/>
  <c r="R28" s="1"/>
  <c r="O28"/>
  <c r="Q28"/>
  <c r="S28"/>
  <c r="Y28"/>
  <c r="Z28"/>
  <c r="M29"/>
  <c r="N29"/>
  <c r="O29"/>
  <c r="P29"/>
  <c r="Q29"/>
  <c r="R29"/>
  <c r="S29"/>
  <c r="T29"/>
  <c r="U29" s="1"/>
  <c r="V29" s="1"/>
  <c r="Y29"/>
  <c r="AF29" s="1"/>
  <c r="Z29"/>
  <c r="AA29"/>
  <c r="AB29" s="1"/>
  <c r="AE29" s="1"/>
  <c r="AC29"/>
  <c r="AD29" s="1"/>
  <c r="AG29"/>
  <c r="M30"/>
  <c r="N30" s="1"/>
  <c r="P30" s="1"/>
  <c r="R30" s="1"/>
  <c r="O30"/>
  <c r="Q30"/>
  <c r="S30"/>
  <c r="T30" s="1"/>
  <c r="U30" s="1"/>
  <c r="V30" s="1"/>
  <c r="Y30"/>
  <c r="Z30"/>
  <c r="M31"/>
  <c r="N31"/>
  <c r="O31"/>
  <c r="P31"/>
  <c r="Q31"/>
  <c r="R31"/>
  <c r="S31"/>
  <c r="T31"/>
  <c r="U31" s="1"/>
  <c r="V31" s="1"/>
  <c r="Y31"/>
  <c r="Z31"/>
  <c r="AA31"/>
  <c r="AB31" s="1"/>
  <c r="AE31" s="1"/>
  <c r="AC31"/>
  <c r="AD31" s="1"/>
  <c r="AG31"/>
  <c r="M32"/>
  <c r="N32" s="1"/>
  <c r="P32" s="1"/>
  <c r="R32" s="1"/>
  <c r="O32"/>
  <c r="Q32"/>
  <c r="S32"/>
  <c r="Y32"/>
  <c r="Z32"/>
  <c r="M33"/>
  <c r="N33"/>
  <c r="O33"/>
  <c r="P33"/>
  <c r="Q33"/>
  <c r="R33"/>
  <c r="S33"/>
  <c r="T33"/>
  <c r="U33" s="1"/>
  <c r="V33" s="1"/>
  <c r="Y33"/>
  <c r="AF33" s="1"/>
  <c r="Z33"/>
  <c r="AA33"/>
  <c r="AB33" s="1"/>
  <c r="AE33" s="1"/>
  <c r="AC33"/>
  <c r="AD33" s="1"/>
  <c r="AG33"/>
  <c r="AI33" l="1"/>
  <c r="X33"/>
  <c r="K33" s="1"/>
  <c r="F20" s="1"/>
  <c r="AI29"/>
  <c r="X29"/>
  <c r="K29" s="1"/>
  <c r="E27" s="1"/>
  <c r="T32"/>
  <c r="U32" s="1"/>
  <c r="V32" s="1"/>
  <c r="AF31"/>
  <c r="T28"/>
  <c r="U28" s="1"/>
  <c r="V28" s="1"/>
  <c r="AF27"/>
  <c r="AH33"/>
  <c r="AG32"/>
  <c r="AA32"/>
  <c r="AH31"/>
  <c r="AA30"/>
  <c r="AH29"/>
  <c r="AG28"/>
  <c r="AA28"/>
  <c r="AH27"/>
  <c r="AB30" l="1"/>
  <c r="AE30" s="1"/>
  <c r="AH30" s="1"/>
  <c r="AC30"/>
  <c r="AI27"/>
  <c r="X27"/>
  <c r="K27" s="1"/>
  <c r="C27" s="1"/>
  <c r="AB28"/>
  <c r="AE28" s="1"/>
  <c r="AH28"/>
  <c r="AC28"/>
  <c r="AB32"/>
  <c r="AE32" s="1"/>
  <c r="AH32" s="1"/>
  <c r="AC32"/>
  <c r="AI31"/>
  <c r="X31"/>
  <c r="K31" s="1"/>
  <c r="G27" s="1"/>
  <c r="AG30"/>
  <c r="AD30" l="1"/>
  <c r="AF30" s="1"/>
  <c r="X30" s="1"/>
  <c r="K30" s="1"/>
  <c r="F27" s="1"/>
  <c r="AI30"/>
  <c r="AD32"/>
  <c r="AF32" s="1"/>
  <c r="X32" s="1"/>
  <c r="K32" s="1"/>
  <c r="H27" s="1"/>
  <c r="AD28"/>
  <c r="AF28" s="1"/>
  <c r="X28" s="1"/>
  <c r="K28" s="1"/>
  <c r="D27" s="1"/>
  <c r="AI28" l="1"/>
  <c r="AI32"/>
</calcChain>
</file>

<file path=xl/sharedStrings.xml><?xml version="1.0" encoding="utf-8"?>
<sst xmlns="http://schemas.openxmlformats.org/spreadsheetml/2006/main" count="65" uniqueCount="55">
  <si>
    <t xml:space="preserve">Mutual Fund Investments are subject to Market Risks. Please read the offer document carefully before investing in any mutual fund scheme. </t>
  </si>
  <si>
    <t>DISCLAIMER</t>
  </si>
  <si>
    <t>Number of Years of SIP</t>
  </si>
  <si>
    <t>Exp. Returns</t>
  </si>
  <si>
    <r>
      <t xml:space="preserve">Monthly Amount For SIP Needed </t>
    </r>
    <r>
      <rPr>
        <sz val="10"/>
        <rFont val="Arial"/>
        <family val="2"/>
      </rPr>
      <t>(non-growing)</t>
    </r>
  </si>
  <si>
    <t>How to Become a CrorePati ??</t>
  </si>
  <si>
    <t>Amount of Monthly SIP needed to achieve your goal in given years</t>
  </si>
  <si>
    <t>Monthly</t>
  </si>
  <si>
    <t>(1+g)^t</t>
  </si>
  <si>
    <t>(1+r)^t</t>
  </si>
  <si>
    <t>Annuity</t>
  </si>
  <si>
    <t>FVA / G</t>
  </si>
  <si>
    <t>G = E * F</t>
  </si>
  <si>
    <t xml:space="preserve">F = 1 + r </t>
  </si>
  <si>
    <t>E = C / D</t>
  </si>
  <si>
    <t>D = r - g</t>
  </si>
  <si>
    <t>C = A - B</t>
  </si>
  <si>
    <t>B</t>
  </si>
  <si>
    <t>A</t>
  </si>
  <si>
    <t>Expected Returns</t>
  </si>
  <si>
    <t>Ret - Mthly</t>
  </si>
  <si>
    <t>Returns PA</t>
  </si>
  <si>
    <t>Years</t>
  </si>
  <si>
    <t>Monthly Amount For SIP Needed</t>
  </si>
  <si>
    <t>FV for Annuity</t>
  </si>
  <si>
    <t>Expected</t>
  </si>
  <si>
    <t>Future Value</t>
  </si>
  <si>
    <t xml:space="preserve">Saving </t>
  </si>
  <si>
    <t xml:space="preserve">Option </t>
  </si>
  <si>
    <t>Investment</t>
  </si>
  <si>
    <t>Factor (monthly)</t>
  </si>
  <si>
    <t>Factor (yrly)</t>
  </si>
  <si>
    <t>You can also do an SIP in a Mutual Fund Scheme as per the following details</t>
  </si>
  <si>
    <t>Rs. per month</t>
  </si>
  <si>
    <t>You will need to do an SIP of …</t>
  </si>
  <si>
    <t>p.a.</t>
  </si>
  <si>
    <t xml:space="preserve">Your Expectations of Returns, </t>
  </si>
  <si>
    <t>Check-point</t>
  </si>
  <si>
    <t>Lumpsum Amount</t>
  </si>
  <si>
    <t xml:space="preserve">Yearly </t>
  </si>
  <si>
    <t>Discounting</t>
  </si>
  <si>
    <t>When it is a Growing SIP, this value will be used</t>
  </si>
  <si>
    <t>Monthly rate</t>
  </si>
  <si>
    <t>Rate of Return</t>
  </si>
  <si>
    <t>Annual % Increase in Investible Amount</t>
  </si>
  <si>
    <t>If yes, at what rate … (take a nominal % to be on a safer side). Enter "0" if no increase is expected.</t>
  </si>
  <si>
    <t xml:space="preserve">Will your savings increase from the present levels (annually) during these years?? </t>
  </si>
  <si>
    <t>Rate of Return Known - But how much to invest ??</t>
  </si>
  <si>
    <t xml:space="preserve"> Years</t>
  </si>
  <si>
    <t>In</t>
  </si>
  <si>
    <t xml:space="preserve">I want Rupees </t>
  </si>
  <si>
    <t xml:space="preserve">Through SIP in Mutual Fund Equity Schemes … </t>
  </si>
  <si>
    <t>Get What U Want !!</t>
  </si>
  <si>
    <t>SIP NEED CALCULATOR !!</t>
  </si>
  <si>
    <t>HOME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</si>
</sst>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0.0000"/>
    <numFmt numFmtId="166" formatCode="0.000%"/>
  </numFmts>
  <fonts count="30">
    <font>
      <sz val="10"/>
      <name val="Arial"/>
    </font>
    <font>
      <b/>
      <sz val="8"/>
      <color indexed="10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8"/>
      <color indexed="12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12"/>
      <name val="Arial"/>
      <family val="2"/>
    </font>
    <font>
      <b/>
      <sz val="11"/>
      <color indexed="16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sz val="14"/>
      <color indexed="10"/>
      <name val="Arial"/>
      <family val="2"/>
    </font>
    <font>
      <sz val="14"/>
      <color indexed="9"/>
      <name val="Arial"/>
      <family val="2"/>
    </font>
    <font>
      <sz val="14"/>
      <color indexed="9"/>
      <name val="Lucida Handwriting"/>
      <family val="4"/>
    </font>
    <font>
      <u/>
      <sz val="10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0" fillId="2" borderId="0" xfId="0" applyFill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horizontal="left" vertical="center" indent="1"/>
    </xf>
    <xf numFmtId="0" fontId="5" fillId="4" borderId="0" xfId="0" applyFont="1" applyFill="1" applyAlignment="1" applyProtection="1">
      <alignment horizontal="left" vertical="center" indent="8"/>
    </xf>
    <xf numFmtId="0" fontId="6" fillId="4" borderId="0" xfId="0" applyFont="1" applyFill="1" applyAlignment="1" applyProtection="1">
      <alignment horizontal="left" vertical="center" indent="1"/>
    </xf>
    <xf numFmtId="0" fontId="7" fillId="4" borderId="0" xfId="0" applyFont="1" applyFill="1" applyAlignment="1" applyProtection="1">
      <alignment horizontal="left" vertical="center" indent="5"/>
    </xf>
    <xf numFmtId="0" fontId="8" fillId="4" borderId="0" xfId="0" applyFont="1" applyFill="1" applyAlignment="1" applyProtection="1">
      <alignment horizontal="left" vertical="center" indent="3"/>
    </xf>
    <xf numFmtId="0" fontId="9" fillId="4" borderId="0" xfId="0" applyFont="1" applyFill="1" applyAlignment="1" applyProtection="1">
      <alignment vertical="center"/>
    </xf>
    <xf numFmtId="3" fontId="10" fillId="5" borderId="4" xfId="0" applyNumberFormat="1" applyFont="1" applyFill="1" applyBorder="1" applyAlignment="1" applyProtection="1">
      <alignment horizontal="center" vertical="center"/>
    </xf>
    <xf numFmtId="9" fontId="11" fillId="6" borderId="4" xfId="0" applyNumberFormat="1" applyFont="1" applyFill="1" applyBorder="1" applyAlignment="1" applyProtection="1">
      <alignment horizontal="center" vertical="center"/>
    </xf>
    <xf numFmtId="0" fontId="11" fillId="6" borderId="4" xfId="0" applyFont="1" applyFill="1" applyBorder="1" applyAlignment="1" applyProtection="1">
      <alignment horizontal="center" vertical="center"/>
    </xf>
    <xf numFmtId="0" fontId="0" fillId="8" borderId="0" xfId="0" applyFill="1" applyAlignment="1" applyProtection="1">
      <alignment vertical="center"/>
    </xf>
    <xf numFmtId="3" fontId="12" fillId="8" borderId="0" xfId="0" applyNumberFormat="1" applyFont="1" applyFill="1" applyBorder="1" applyAlignment="1" applyProtection="1">
      <alignment horizontal="center" vertical="center"/>
    </xf>
    <xf numFmtId="3" fontId="3" fillId="8" borderId="0" xfId="0" applyNumberFormat="1" applyFont="1" applyFill="1" applyBorder="1" applyAlignment="1" applyProtection="1">
      <alignment horizontal="center" vertical="center"/>
    </xf>
    <xf numFmtId="2" fontId="12" fillId="8" borderId="0" xfId="0" applyNumberFormat="1" applyFont="1" applyFill="1" applyBorder="1" applyAlignment="1" applyProtection="1">
      <alignment horizontal="center" vertical="center"/>
    </xf>
    <xf numFmtId="10" fontId="13" fillId="0" borderId="0" xfId="0" applyNumberFormat="1" applyFont="1" applyFill="1" applyBorder="1" applyAlignment="1" applyProtection="1">
      <alignment horizontal="center" vertical="center"/>
    </xf>
    <xf numFmtId="10" fontId="14" fillId="8" borderId="0" xfId="0" applyNumberFormat="1" applyFont="1" applyFill="1" applyBorder="1" applyAlignment="1" applyProtection="1">
      <alignment horizontal="right" vertical="center"/>
    </xf>
    <xf numFmtId="3" fontId="3" fillId="8" borderId="0" xfId="0" applyNumberFormat="1" applyFont="1" applyFill="1" applyBorder="1" applyAlignment="1" applyProtection="1">
      <alignment horizontal="right" vertical="center"/>
    </xf>
    <xf numFmtId="1" fontId="12" fillId="8" borderId="0" xfId="0" applyNumberFormat="1" applyFont="1" applyFill="1" applyBorder="1" applyAlignment="1" applyProtection="1">
      <alignment horizontal="center" vertical="center"/>
    </xf>
    <xf numFmtId="3" fontId="15" fillId="8" borderId="5" xfId="0" applyNumberFormat="1" applyFont="1" applyFill="1" applyBorder="1" applyAlignment="1" applyProtection="1">
      <alignment horizontal="center" vertical="center"/>
    </xf>
    <xf numFmtId="3" fontId="15" fillId="8" borderId="6" xfId="0" applyNumberFormat="1" applyFont="1" applyFill="1" applyBorder="1" applyAlignment="1" applyProtection="1">
      <alignment horizontal="center" vertical="center"/>
    </xf>
    <xf numFmtId="3" fontId="3" fillId="8" borderId="0" xfId="0" applyNumberFormat="1" applyFont="1" applyFill="1" applyAlignment="1" applyProtection="1">
      <alignment horizontal="center" vertical="center"/>
    </xf>
    <xf numFmtId="2" fontId="3" fillId="8" borderId="0" xfId="0" applyNumberFormat="1" applyFont="1" applyFill="1" applyAlignment="1" applyProtection="1">
      <alignment horizontal="center" vertical="center"/>
    </xf>
    <xf numFmtId="4" fontId="3" fillId="8" borderId="2" xfId="0" applyNumberFormat="1" applyFont="1" applyFill="1" applyBorder="1" applyAlignment="1" applyProtection="1">
      <alignment horizontal="center" vertical="center"/>
    </xf>
    <xf numFmtId="4" fontId="16" fillId="8" borderId="2" xfId="0" applyNumberFormat="1" applyFont="1" applyFill="1" applyBorder="1" applyAlignment="1" applyProtection="1">
      <alignment horizontal="center" vertical="center"/>
    </xf>
    <xf numFmtId="10" fontId="11" fillId="8" borderId="2" xfId="0" applyNumberFormat="1" applyFont="1" applyFill="1" applyBorder="1" applyAlignment="1" applyProtection="1">
      <alignment vertical="center"/>
    </xf>
    <xf numFmtId="164" fontId="3" fillId="8" borderId="2" xfId="0" applyNumberFormat="1" applyFont="1" applyFill="1" applyBorder="1" applyAlignment="1" applyProtection="1">
      <alignment horizontal="center" vertical="center"/>
    </xf>
    <xf numFmtId="164" fontId="14" fillId="8" borderId="2" xfId="0" applyNumberFormat="1" applyFont="1" applyFill="1" applyBorder="1" applyAlignment="1" applyProtection="1">
      <alignment vertical="center"/>
    </xf>
    <xf numFmtId="164" fontId="2" fillId="8" borderId="2" xfId="0" applyNumberFormat="1" applyFont="1" applyFill="1" applyBorder="1" applyAlignment="1" applyProtection="1">
      <alignment vertical="center"/>
    </xf>
    <xf numFmtId="10" fontId="14" fillId="8" borderId="2" xfId="0" applyNumberFormat="1" applyFont="1" applyFill="1" applyBorder="1" applyAlignment="1" applyProtection="1">
      <alignment vertical="center"/>
    </xf>
    <xf numFmtId="3" fontId="17" fillId="9" borderId="0" xfId="0" applyNumberFormat="1" applyFont="1" applyFill="1" applyAlignment="1" applyProtection="1">
      <alignment horizontal="center" vertical="center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3" fillId="0" borderId="8" xfId="0" applyNumberFormat="1" applyFont="1" applyFill="1" applyBorder="1" applyAlignment="1" applyProtection="1">
      <alignment horizontal="center" vertical="center"/>
    </xf>
    <xf numFmtId="2" fontId="12" fillId="0" borderId="8" xfId="0" applyNumberFormat="1" applyFont="1" applyFill="1" applyBorder="1" applyAlignment="1" applyProtection="1">
      <alignment horizontal="center" vertical="center"/>
    </xf>
    <xf numFmtId="10" fontId="14" fillId="0" borderId="8" xfId="0" applyNumberFormat="1" applyFont="1" applyFill="1" applyBorder="1" applyAlignment="1" applyProtection="1">
      <alignment horizontal="right" vertical="center"/>
    </xf>
    <xf numFmtId="3" fontId="3" fillId="0" borderId="8" xfId="0" applyNumberFormat="1" applyFont="1" applyFill="1" applyBorder="1" applyAlignment="1" applyProtection="1">
      <alignment horizontal="right" vertical="center"/>
    </xf>
    <xf numFmtId="1" fontId="12" fillId="0" borderId="8" xfId="0" applyNumberFormat="1" applyFont="1" applyFill="1" applyBorder="1" applyAlignment="1" applyProtection="1">
      <alignment horizontal="center" vertical="center"/>
    </xf>
    <xf numFmtId="3" fontId="15" fillId="3" borderId="6" xfId="0" applyNumberFormat="1" applyFont="1" applyFill="1" applyBorder="1" applyAlignment="1" applyProtection="1">
      <alignment horizontal="center" vertical="center"/>
    </xf>
    <xf numFmtId="3" fontId="15" fillId="3" borderId="8" xfId="0" applyNumberFormat="1" applyFont="1" applyFill="1" applyBorder="1" applyAlignment="1" applyProtection="1">
      <alignment horizontal="center" vertical="center"/>
    </xf>
    <xf numFmtId="3" fontId="3" fillId="3" borderId="8" xfId="0" applyNumberFormat="1" applyFont="1" applyFill="1" applyBorder="1" applyAlignment="1" applyProtection="1">
      <alignment horizontal="center" vertical="center"/>
    </xf>
    <xf numFmtId="2" fontId="3" fillId="3" borderId="8" xfId="0" applyNumberFormat="1" applyFont="1" applyFill="1" applyBorder="1" applyAlignment="1" applyProtection="1">
      <alignment horizontal="center" vertical="center"/>
    </xf>
    <xf numFmtId="4" fontId="3" fillId="3" borderId="0" xfId="0" applyNumberFormat="1" applyFont="1" applyFill="1" applyBorder="1" applyAlignment="1" applyProtection="1">
      <alignment horizontal="center" vertical="center"/>
    </xf>
    <xf numFmtId="4" fontId="16" fillId="3" borderId="0" xfId="0" applyNumberFormat="1" applyFont="1" applyFill="1" applyBorder="1" applyAlignment="1" applyProtection="1">
      <alignment horizontal="center" vertical="center"/>
    </xf>
    <xf numFmtId="10" fontId="11" fillId="3" borderId="0" xfId="0" applyNumberFormat="1" applyFont="1" applyFill="1" applyBorder="1" applyAlignment="1" applyProtection="1">
      <alignment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164" fontId="14" fillId="3" borderId="0" xfId="0" applyNumberFormat="1" applyFont="1" applyFill="1" applyBorder="1" applyAlignment="1" applyProtection="1">
      <alignment vertical="center"/>
    </xf>
    <xf numFmtId="164" fontId="2" fillId="3" borderId="0" xfId="0" applyNumberFormat="1" applyFont="1" applyFill="1" applyBorder="1" applyAlignment="1" applyProtection="1">
      <alignment vertical="center"/>
    </xf>
    <xf numFmtId="10" fontId="14" fillId="3" borderId="9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3" fontId="12" fillId="0" borderId="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2" fontId="12" fillId="0" borderId="0" xfId="0" applyNumberFormat="1" applyFont="1" applyFill="1" applyBorder="1" applyAlignment="1" applyProtection="1">
      <alignment horizontal="center" vertical="center"/>
    </xf>
    <xf numFmtId="10" fontId="14" fillId="0" borderId="0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Border="1" applyAlignment="1" applyProtection="1">
      <alignment horizontal="right" vertical="center"/>
    </xf>
    <xf numFmtId="1" fontId="12" fillId="0" borderId="0" xfId="0" applyNumberFormat="1" applyFont="1" applyFill="1" applyBorder="1" applyAlignment="1" applyProtection="1">
      <alignment horizontal="center" vertical="center"/>
    </xf>
    <xf numFmtId="3" fontId="15" fillId="3" borderId="5" xfId="0" applyNumberFormat="1" applyFont="1" applyFill="1" applyBorder="1" applyAlignment="1" applyProtection="1">
      <alignment horizontal="center" vertical="center"/>
    </xf>
    <xf numFmtId="3" fontId="15" fillId="3" borderId="0" xfId="0" applyNumberFormat="1" applyFont="1" applyFill="1" applyBorder="1" applyAlignment="1" applyProtection="1">
      <alignment horizontal="center" vertical="center"/>
    </xf>
    <xf numFmtId="3" fontId="3" fillId="3" borderId="0" xfId="0" applyNumberFormat="1" applyFont="1" applyFill="1" applyBorder="1" applyAlignment="1" applyProtection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6" borderId="7" xfId="0" applyFill="1" applyBorder="1" applyAlignment="1" applyProtection="1">
      <alignment vertical="center"/>
    </xf>
    <xf numFmtId="3" fontId="10" fillId="6" borderId="8" xfId="0" applyNumberFormat="1" applyFont="1" applyFill="1" applyBorder="1" applyAlignment="1" applyProtection="1">
      <alignment horizontal="center" vertical="center"/>
    </xf>
    <xf numFmtId="0" fontId="0" fillId="6" borderId="11" xfId="0" applyFill="1" applyBorder="1" applyAlignment="1" applyProtection="1">
      <alignment vertical="center"/>
    </xf>
    <xf numFmtId="0" fontId="0" fillId="6" borderId="10" xfId="0" applyFill="1" applyBorder="1" applyAlignment="1" applyProtection="1">
      <alignment vertical="center"/>
    </xf>
    <xf numFmtId="3" fontId="10" fillId="6" borderId="0" xfId="0" applyNumberFormat="1" applyFont="1" applyFill="1" applyBorder="1" applyAlignment="1" applyProtection="1">
      <alignment horizontal="center" vertical="center"/>
    </xf>
    <xf numFmtId="0" fontId="0" fillId="6" borderId="9" xfId="0" applyFill="1" applyBorder="1" applyAlignment="1" applyProtection="1">
      <alignment vertical="center"/>
    </xf>
    <xf numFmtId="3" fontId="13" fillId="5" borderId="4" xfId="0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vertical="center"/>
    </xf>
    <xf numFmtId="10" fontId="19" fillId="6" borderId="4" xfId="0" applyNumberFormat="1" applyFont="1" applyFill="1" applyBorder="1" applyAlignment="1" applyProtection="1">
      <alignment horizontal="center" vertical="center"/>
    </xf>
    <xf numFmtId="3" fontId="14" fillId="0" borderId="0" xfId="0" applyNumberFormat="1" applyFont="1" applyFill="1" applyBorder="1" applyAlignment="1" applyProtection="1">
      <alignment horizontal="right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3" fontId="3" fillId="6" borderId="0" xfId="0" applyNumberFormat="1" applyFont="1" applyFill="1" applyBorder="1" applyAlignment="1" applyProtection="1">
      <alignment horizontal="center" vertical="center"/>
    </xf>
    <xf numFmtId="0" fontId="16" fillId="6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</xf>
    <xf numFmtId="3" fontId="12" fillId="0" borderId="14" xfId="0" applyNumberFormat="1" applyFont="1" applyFill="1" applyBorder="1" applyAlignment="1" applyProtection="1">
      <alignment horizontal="center" vertical="center"/>
    </xf>
    <xf numFmtId="3" fontId="3" fillId="0" borderId="14" xfId="0" applyNumberFormat="1" applyFont="1" applyFill="1" applyBorder="1" applyAlignment="1" applyProtection="1">
      <alignment horizontal="center" vertical="center"/>
    </xf>
    <xf numFmtId="2" fontId="12" fillId="0" borderId="14" xfId="0" applyNumberFormat="1" applyFont="1" applyFill="1" applyBorder="1" applyAlignment="1" applyProtection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/>
    </xf>
    <xf numFmtId="1" fontId="12" fillId="0" borderId="14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vertical="center"/>
    </xf>
    <xf numFmtId="0" fontId="0" fillId="2" borderId="15" xfId="0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16" fillId="3" borderId="0" xfId="0" applyFont="1" applyFill="1" applyAlignment="1" applyProtection="1">
      <alignment horizontal="center" vertical="center"/>
    </xf>
    <xf numFmtId="10" fontId="0" fillId="2" borderId="0" xfId="0" applyNumberFormat="1" applyFill="1" applyAlignment="1" applyProtection="1">
      <alignment vertical="center"/>
    </xf>
    <xf numFmtId="0" fontId="0" fillId="8" borderId="10" xfId="0" applyFill="1" applyBorder="1" applyAlignment="1" applyProtection="1">
      <alignment vertical="center"/>
    </xf>
    <xf numFmtId="0" fontId="11" fillId="8" borderId="0" xfId="0" applyFont="1" applyFill="1" applyBorder="1" applyAlignment="1" applyProtection="1">
      <alignment horizontal="center" vertical="center"/>
    </xf>
    <xf numFmtId="0" fontId="11" fillId="8" borderId="0" xfId="0" applyFont="1" applyFill="1" applyBorder="1" applyAlignment="1" applyProtection="1">
      <alignment vertical="center"/>
    </xf>
    <xf numFmtId="0" fontId="11" fillId="8" borderId="9" xfId="0" applyFont="1" applyFill="1" applyBorder="1" applyAlignment="1" applyProtection="1">
      <alignment vertical="center"/>
    </xf>
    <xf numFmtId="3" fontId="0" fillId="0" borderId="0" xfId="0" applyNumberFormat="1"/>
    <xf numFmtId="0" fontId="11" fillId="8" borderId="0" xfId="0" applyFont="1" applyFill="1" applyBorder="1" applyAlignment="1" applyProtection="1">
      <alignment horizontal="left" vertical="center" indent="1"/>
    </xf>
    <xf numFmtId="0" fontId="11" fillId="8" borderId="0" xfId="0" applyFont="1" applyFill="1" applyBorder="1" applyAlignment="1" applyProtection="1">
      <alignment horizontal="left" vertical="center"/>
    </xf>
    <xf numFmtId="10" fontId="16" fillId="8" borderId="0" xfId="0" applyNumberFormat="1" applyFont="1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vertical="center"/>
    </xf>
    <xf numFmtId="0" fontId="11" fillId="5" borderId="0" xfId="0" applyFont="1" applyFill="1" applyBorder="1" applyAlignment="1" applyProtection="1">
      <alignment horizontal="center" vertical="center"/>
    </xf>
    <xf numFmtId="10" fontId="16" fillId="5" borderId="0" xfId="0" applyNumberFormat="1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Border="1" applyAlignment="1" applyProtection="1">
      <alignment horizontal="left" vertical="center"/>
    </xf>
    <xf numFmtId="0" fontId="11" fillId="5" borderId="9" xfId="0" applyFont="1" applyFill="1" applyBorder="1" applyAlignment="1" applyProtection="1">
      <alignment vertical="center"/>
    </xf>
    <xf numFmtId="10" fontId="16" fillId="3" borderId="4" xfId="0" applyNumberFormat="1" applyFont="1" applyFill="1" applyBorder="1" applyAlignment="1" applyProtection="1">
      <alignment horizontal="center" vertical="center"/>
      <protection locked="0"/>
    </xf>
    <xf numFmtId="165" fontId="12" fillId="0" borderId="0" xfId="0" applyNumberFormat="1" applyFont="1" applyFill="1" applyBorder="1" applyAlignment="1" applyProtection="1">
      <alignment vertical="center"/>
    </xf>
    <xf numFmtId="166" fontId="21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10" fontId="22" fillId="0" borderId="0" xfId="0" applyNumberFormat="1" applyFont="1" applyFill="1" applyBorder="1" applyAlignment="1" applyProtection="1">
      <alignment horizontal="center" vertical="center"/>
    </xf>
    <xf numFmtId="0" fontId="23" fillId="5" borderId="9" xfId="0" applyFont="1" applyFill="1" applyBorder="1" applyAlignment="1" applyProtection="1">
      <alignment horizontal="left" vertical="center" indent="4"/>
    </xf>
    <xf numFmtId="0" fontId="11" fillId="5" borderId="9" xfId="0" applyFont="1" applyFill="1" applyBorder="1" applyAlignment="1" applyProtection="1">
      <alignment horizontal="left" vertical="center" indent="4"/>
    </xf>
    <xf numFmtId="0" fontId="23" fillId="5" borderId="0" xfId="0" applyFont="1" applyFill="1" applyBorder="1" applyAlignment="1" applyProtection="1">
      <alignment horizontal="center" vertical="center"/>
    </xf>
    <xf numFmtId="0" fontId="23" fillId="5" borderId="0" xfId="0" applyFont="1" applyFill="1" applyBorder="1" applyAlignment="1" applyProtection="1">
      <alignment vertical="center"/>
    </xf>
    <xf numFmtId="0" fontId="23" fillId="5" borderId="9" xfId="0" applyFont="1" applyFill="1" applyBorder="1" applyAlignment="1" applyProtection="1">
      <alignment vertical="center"/>
    </xf>
    <xf numFmtId="10" fontId="3" fillId="2" borderId="0" xfId="0" applyNumberFormat="1" applyFont="1" applyFill="1" applyAlignment="1" applyProtection="1">
      <alignment vertical="center"/>
    </xf>
    <xf numFmtId="0" fontId="24" fillId="5" borderId="0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24" fillId="5" borderId="0" xfId="0" applyFont="1" applyFill="1" applyBorder="1" applyAlignment="1" applyProtection="1">
      <alignment horizontal="left" vertical="center" indent="3"/>
    </xf>
    <xf numFmtId="0" fontId="25" fillId="5" borderId="0" xfId="0" applyFont="1" applyFill="1" applyBorder="1" applyAlignment="1" applyProtection="1">
      <alignment horizontal="left" vertical="center" indent="3"/>
    </xf>
    <xf numFmtId="0" fontId="3" fillId="2" borderId="0" xfId="0" applyFont="1" applyFill="1" applyAlignment="1" applyProtection="1">
      <alignment vertical="center"/>
    </xf>
    <xf numFmtId="3" fontId="0" fillId="2" borderId="0" xfId="0" applyNumberFormat="1" applyFill="1" applyAlignment="1" applyProtection="1">
      <alignment vertical="center"/>
    </xf>
    <xf numFmtId="0" fontId="0" fillId="5" borderId="9" xfId="0" applyFill="1" applyBorder="1" applyAlignment="1" applyProtection="1">
      <alignment vertical="center"/>
    </xf>
    <xf numFmtId="0" fontId="24" fillId="5" borderId="0" xfId="0" applyFont="1" applyFill="1" applyBorder="1" applyAlignment="1" applyProtection="1">
      <alignment horizontal="left" vertical="center" indent="5"/>
    </xf>
    <xf numFmtId="0" fontId="0" fillId="5" borderId="0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0" fillId="3" borderId="13" xfId="0" applyFill="1" applyBorder="1" applyAlignment="1" applyProtection="1">
      <alignment vertical="center"/>
    </xf>
    <xf numFmtId="0" fontId="0" fillId="3" borderId="14" xfId="0" applyFill="1" applyBorder="1" applyAlignment="1" applyProtection="1">
      <alignment vertical="center"/>
    </xf>
    <xf numFmtId="0" fontId="0" fillId="3" borderId="15" xfId="0" applyFill="1" applyBorder="1" applyAlignment="1" applyProtection="1">
      <alignment vertical="center"/>
    </xf>
    <xf numFmtId="0" fontId="14" fillId="8" borderId="17" xfId="1" applyFont="1" applyFill="1" applyBorder="1" applyAlignment="1" applyProtection="1">
      <alignment horizontal="center" vertical="center"/>
    </xf>
    <xf numFmtId="0" fontId="14" fillId="8" borderId="16" xfId="1" applyFont="1" applyFill="1" applyBorder="1" applyAlignment="1" applyProtection="1">
      <alignment horizontal="center" vertical="center"/>
    </xf>
    <xf numFmtId="0" fontId="28" fillId="11" borderId="3" xfId="0" applyFont="1" applyFill="1" applyBorder="1" applyAlignment="1" applyProtection="1">
      <alignment horizontal="center" vertical="center"/>
    </xf>
    <xf numFmtId="0" fontId="28" fillId="11" borderId="2" xfId="0" applyFont="1" applyFill="1" applyBorder="1" applyAlignment="1" applyProtection="1">
      <alignment horizontal="center" vertical="center"/>
    </xf>
    <xf numFmtId="0" fontId="28" fillId="11" borderId="1" xfId="0" applyFont="1" applyFill="1" applyBorder="1" applyAlignment="1" applyProtection="1">
      <alignment horizontal="center" vertical="center"/>
    </xf>
    <xf numFmtId="0" fontId="27" fillId="9" borderId="3" xfId="0" applyFont="1" applyFill="1" applyBorder="1" applyAlignment="1" applyProtection="1">
      <alignment horizontal="center" vertical="center"/>
    </xf>
    <xf numFmtId="0" fontId="27" fillId="9" borderId="2" xfId="0" applyFont="1" applyFill="1" applyBorder="1" applyAlignment="1" applyProtection="1">
      <alignment horizontal="center" vertical="center"/>
    </xf>
    <xf numFmtId="0" fontId="27" fillId="9" borderId="1" xfId="0" applyFont="1" applyFill="1" applyBorder="1" applyAlignment="1" applyProtection="1">
      <alignment horizontal="center" vertical="center"/>
    </xf>
    <xf numFmtId="0" fontId="26" fillId="3" borderId="3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0" fontId="26" fillId="3" borderId="1" xfId="0" applyFont="1" applyFill="1" applyBorder="1" applyAlignment="1" applyProtection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 indent="2"/>
    </xf>
    <xf numFmtId="0" fontId="1" fillId="3" borderId="2" xfId="0" applyFont="1" applyFill="1" applyBorder="1" applyAlignment="1">
      <alignment horizontal="left" vertical="center" wrapText="1" indent="2"/>
    </xf>
    <xf numFmtId="0" fontId="1" fillId="3" borderId="1" xfId="0" applyFont="1" applyFill="1" applyBorder="1" applyAlignment="1">
      <alignment horizontal="left" vertical="center" wrapText="1" indent="2"/>
    </xf>
    <xf numFmtId="0" fontId="3" fillId="10" borderId="3" xfId="0" applyFont="1" applyFill="1" applyBorder="1" applyAlignment="1" applyProtection="1">
      <alignment horizontal="center" vertical="center"/>
    </xf>
    <xf numFmtId="0" fontId="3" fillId="10" borderId="2" xfId="0" applyFont="1" applyFill="1" applyBorder="1" applyAlignment="1" applyProtection="1">
      <alignment horizontal="center" vertical="center"/>
    </xf>
    <xf numFmtId="0" fontId="3" fillId="10" borderId="1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 wrapText="1"/>
    </xf>
    <xf numFmtId="0" fontId="0" fillId="7" borderId="4" xfId="0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10" xfId="0" applyFont="1" applyFill="1" applyBorder="1" applyAlignment="1" applyProtection="1">
      <alignment horizontal="center" vertical="center" textRotation="90" wrapText="1"/>
    </xf>
    <xf numFmtId="0" fontId="14" fillId="0" borderId="7" xfId="0" applyFont="1" applyFill="1" applyBorder="1" applyAlignment="1" applyProtection="1">
      <alignment horizontal="center" vertical="center" textRotation="90" wrapText="1"/>
    </xf>
    <xf numFmtId="0" fontId="3" fillId="10" borderId="4" xfId="0" applyFont="1" applyFill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/>
    </xf>
    <xf numFmtId="3" fontId="18" fillId="5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3" fontId="20" fillId="11" borderId="3" xfId="0" applyNumberFormat="1" applyFont="1" applyFill="1" applyBorder="1" applyAlignment="1" applyProtection="1">
      <alignment horizontal="center" vertical="center"/>
    </xf>
    <xf numFmtId="3" fontId="20" fillId="11" borderId="1" xfId="0" applyNumberFormat="1" applyFont="1" applyFill="1" applyBorder="1" applyAlignment="1" applyProtection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/>
    </xf>
    <xf numFmtId="0" fontId="3" fillId="6" borderId="15" xfId="0" applyFont="1" applyFill="1" applyBorder="1" applyAlignment="1" applyProtection="1">
      <alignment horizontal="center" vertical="center"/>
    </xf>
    <xf numFmtId="0" fontId="3" fillId="6" borderId="14" xfId="0" applyFont="1" applyFill="1" applyBorder="1" applyAlignment="1" applyProtection="1">
      <alignment horizontal="center" vertical="center"/>
    </xf>
    <xf numFmtId="0" fontId="3" fillId="6" borderId="13" xfId="0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0</xdr:row>
      <xdr:rowOff>161926</xdr:rowOff>
    </xdr:from>
    <xdr:to>
      <xdr:col>2</xdr:col>
      <xdr:colOff>895350</xdr:colOff>
      <xdr:row>2</xdr:row>
      <xdr:rowOff>333243</xdr:rowOff>
    </xdr:to>
    <xdr:pic>
      <xdr:nvPicPr>
        <xdr:cNvPr id="5" name="Picture 4" descr="image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90701" y="161926"/>
          <a:ext cx="876299" cy="866642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304801</xdr:colOff>
      <xdr:row>0</xdr:row>
      <xdr:rowOff>247652</xdr:rowOff>
    </xdr:from>
    <xdr:to>
      <xdr:col>8</xdr:col>
      <xdr:colOff>171945</xdr:colOff>
      <xdr:row>2</xdr:row>
      <xdr:rowOff>247651</xdr:rowOff>
    </xdr:to>
    <xdr:pic>
      <xdr:nvPicPr>
        <xdr:cNvPr id="7" name="Picture 6" descr="Untitled-2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15051" y="247652"/>
          <a:ext cx="1886444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tabSelected="1" view="pageBreakPreview" topLeftCell="A47" zoomScaleNormal="70" workbookViewId="0">
      <selection activeCell="A46" activeCellId="7" sqref="A41:XFD41 A42:XFD42 A43:XFD43 A44:XFD44 A45:XFD45 A46 A46 A46:XFD46"/>
    </sheetView>
  </sheetViews>
  <sheetFormatPr defaultColWidth="0" defaultRowHeight="0" customHeight="1" zeroHeight="1"/>
  <cols>
    <col min="1" max="1" width="11.42578125" style="1" customWidth="1"/>
    <col min="2" max="8" width="15.140625" style="1" customWidth="1"/>
    <col min="9" max="9" width="17.5703125" style="1" customWidth="1"/>
    <col min="10" max="13" width="0" style="1" hidden="1" customWidth="1"/>
    <col min="14" max="14" width="11" style="1" hidden="1" customWidth="1"/>
    <col min="15" max="15" width="11.7109375" style="1" hidden="1" customWidth="1"/>
    <col min="16" max="16" width="12" style="1" hidden="1" customWidth="1"/>
    <col min="17" max="17" width="13.5703125" style="1" hidden="1" customWidth="1"/>
    <col min="18" max="18" width="13.42578125" style="1" hidden="1" customWidth="1"/>
    <col min="19" max="19" width="11.42578125" style="1" hidden="1" customWidth="1"/>
    <col min="20" max="20" width="11.85546875" style="1" hidden="1" customWidth="1"/>
    <col min="21" max="21" width="12" style="1" hidden="1" customWidth="1"/>
    <col min="22" max="22" width="12.7109375" style="1" hidden="1" customWidth="1"/>
    <col min="23" max="24" width="11.85546875" style="1" hidden="1" customWidth="1"/>
    <col min="25" max="25" width="12.42578125" style="1" hidden="1" customWidth="1"/>
    <col min="26" max="27" width="15" style="1" hidden="1" customWidth="1"/>
    <col min="28" max="29" width="14.5703125" style="1" hidden="1" customWidth="1"/>
    <col min="30" max="30" width="19.5703125" style="1" hidden="1" customWidth="1"/>
    <col min="31" max="31" width="17.28515625" style="1" hidden="1" customWidth="1"/>
    <col min="32" max="32" width="13.140625" style="1" hidden="1" customWidth="1"/>
    <col min="33" max="33" width="20.7109375" style="1" hidden="1" customWidth="1"/>
    <col min="34" max="34" width="15.85546875" style="1" hidden="1" customWidth="1"/>
    <col min="35" max="35" width="13.42578125" style="1" hidden="1" customWidth="1"/>
    <col min="36" max="36" width="6" style="1" hidden="1" customWidth="1"/>
    <col min="37" max="16384" width="0" style="1" hidden="1"/>
  </cols>
  <sheetData>
    <row r="1" spans="1:36" ht="21" customHeight="1">
      <c r="A1" s="140" t="s">
        <v>54</v>
      </c>
      <c r="B1" s="139"/>
      <c r="C1" s="138"/>
      <c r="D1" s="138"/>
      <c r="E1" s="138"/>
      <c r="F1" s="138"/>
      <c r="G1" s="138"/>
      <c r="H1" s="138"/>
      <c r="I1" s="137"/>
    </row>
    <row r="2" spans="1:36" ht="33.75" customHeight="1" thickBot="1">
      <c r="A2" s="141"/>
      <c r="B2" s="136"/>
      <c r="C2" s="71"/>
      <c r="D2" s="71"/>
      <c r="E2" s="71"/>
      <c r="F2" s="71"/>
      <c r="G2" s="71"/>
      <c r="H2" s="71"/>
      <c r="I2" s="135"/>
    </row>
    <row r="3" spans="1:36" ht="33.75" customHeight="1">
      <c r="B3" s="134"/>
      <c r="C3" s="133"/>
      <c r="D3" s="133"/>
      <c r="E3" s="133"/>
      <c r="F3" s="133"/>
      <c r="G3" s="133"/>
      <c r="H3" s="133"/>
      <c r="I3" s="132"/>
    </row>
    <row r="4" spans="1:36" ht="31.5" customHeight="1">
      <c r="B4" s="142" t="s">
        <v>53</v>
      </c>
      <c r="C4" s="143"/>
      <c r="D4" s="143"/>
      <c r="E4" s="143"/>
      <c r="F4" s="143"/>
      <c r="G4" s="143"/>
      <c r="H4" s="143"/>
      <c r="I4" s="144"/>
    </row>
    <row r="5" spans="1:36" ht="28.5" customHeight="1">
      <c r="B5" s="145" t="s">
        <v>52</v>
      </c>
      <c r="C5" s="146"/>
      <c r="D5" s="146"/>
      <c r="E5" s="146"/>
      <c r="F5" s="146"/>
      <c r="G5" s="146"/>
      <c r="H5" s="146"/>
      <c r="I5" s="147"/>
      <c r="J5" s="131"/>
      <c r="K5" s="131"/>
      <c r="L5" s="131"/>
      <c r="M5" s="131"/>
    </row>
    <row r="6" spans="1:36" ht="24.75" customHeight="1">
      <c r="B6" s="148" t="s">
        <v>51</v>
      </c>
      <c r="C6" s="149"/>
      <c r="D6" s="149"/>
      <c r="E6" s="149"/>
      <c r="F6" s="149"/>
      <c r="G6" s="149"/>
      <c r="H6" s="149"/>
      <c r="I6" s="150"/>
    </row>
    <row r="7" spans="1:36" ht="19.5" customHeight="1">
      <c r="B7" s="127"/>
      <c r="C7" s="130"/>
      <c r="D7" s="130"/>
      <c r="E7" s="130"/>
      <c r="F7" s="130"/>
      <c r="G7" s="129"/>
      <c r="H7" s="129"/>
      <c r="I7" s="104"/>
    </row>
    <row r="8" spans="1:36" ht="19.5" customHeight="1">
      <c r="B8" s="127"/>
      <c r="C8" s="128" t="s">
        <v>50</v>
      </c>
      <c r="D8" s="118"/>
      <c r="E8" s="151">
        <v>25000000</v>
      </c>
      <c r="F8" s="151"/>
      <c r="G8" s="117"/>
      <c r="H8" s="117"/>
      <c r="I8" s="104"/>
    </row>
    <row r="9" spans="1:36" ht="19.5" customHeight="1">
      <c r="B9" s="127"/>
      <c r="C9" s="118"/>
      <c r="D9" s="118"/>
      <c r="E9" s="118"/>
      <c r="F9" s="118"/>
      <c r="G9" s="117"/>
      <c r="H9" s="117"/>
      <c r="I9" s="104"/>
      <c r="N9" s="126"/>
      <c r="O9" s="125"/>
    </row>
    <row r="10" spans="1:36" ht="19.5" customHeight="1">
      <c r="B10" s="119"/>
      <c r="C10" s="118"/>
      <c r="D10" s="124"/>
      <c r="E10" s="123" t="s">
        <v>49</v>
      </c>
      <c r="F10" s="122">
        <v>25</v>
      </c>
      <c r="G10" s="121" t="s">
        <v>48</v>
      </c>
      <c r="H10" s="117"/>
      <c r="I10" s="104"/>
      <c r="N10" s="120"/>
    </row>
    <row r="11" spans="1:36" ht="19.5" customHeight="1">
      <c r="B11" s="119"/>
      <c r="C11" s="118"/>
      <c r="D11" s="118"/>
      <c r="E11" s="118"/>
      <c r="F11" s="118"/>
      <c r="G11" s="117"/>
      <c r="H11" s="117"/>
      <c r="I11" s="104"/>
    </row>
    <row r="12" spans="1:36" ht="19.5" hidden="1" customHeight="1">
      <c r="B12" s="115"/>
      <c r="C12" s="118"/>
      <c r="D12" s="118"/>
      <c r="E12" s="118"/>
      <c r="F12" s="118"/>
      <c r="G12" s="105"/>
      <c r="H12" s="117"/>
      <c r="I12" s="104"/>
      <c r="Z12" s="92" t="s">
        <v>47</v>
      </c>
      <c r="AA12" s="92"/>
      <c r="AB12" s="92"/>
      <c r="AC12" s="92"/>
      <c r="AD12" s="92"/>
      <c r="AE12" s="92"/>
    </row>
    <row r="13" spans="1:36" ht="19.5" hidden="1" customHeight="1">
      <c r="B13" s="116" t="s">
        <v>46</v>
      </c>
      <c r="C13" s="107"/>
      <c r="D13" s="107"/>
      <c r="E13" s="107"/>
      <c r="F13" s="107"/>
      <c r="G13" s="105"/>
      <c r="H13" s="105"/>
      <c r="I13" s="104"/>
      <c r="N13" s="95"/>
    </row>
    <row r="14" spans="1:36" ht="19.5" hidden="1" customHeight="1">
      <c r="B14" s="115" t="s">
        <v>45</v>
      </c>
      <c r="C14" s="107"/>
      <c r="D14" s="107"/>
      <c r="E14" s="107"/>
      <c r="F14" s="107"/>
      <c r="G14" s="105"/>
      <c r="H14" s="105"/>
      <c r="I14" s="104"/>
      <c r="N14" s="95"/>
    </row>
    <row r="15" spans="1:36" ht="19.5" hidden="1" customHeight="1">
      <c r="B15" s="109"/>
      <c r="C15" s="108" t="s">
        <v>44</v>
      </c>
      <c r="D15" s="107"/>
      <c r="E15" s="107"/>
      <c r="F15" s="110">
        <v>0</v>
      </c>
      <c r="G15" s="105"/>
      <c r="H15" s="105"/>
      <c r="I15" s="104"/>
      <c r="N15" s="95"/>
      <c r="R15" s="93"/>
      <c r="S15" s="93"/>
      <c r="T15" s="93"/>
      <c r="U15" s="93"/>
      <c r="V15" s="93"/>
      <c r="AD15" s="114"/>
      <c r="AE15" s="92" t="s">
        <v>43</v>
      </c>
      <c r="AF15" s="113" t="s">
        <v>42</v>
      </c>
      <c r="AG15" s="113"/>
      <c r="AI15" s="112"/>
      <c r="AJ15" s="111"/>
    </row>
    <row r="16" spans="1:36" ht="19.5" customHeight="1">
      <c r="B16" s="109"/>
      <c r="C16" s="107"/>
      <c r="D16" s="107"/>
      <c r="E16" s="107"/>
      <c r="F16" s="107"/>
      <c r="G16" s="105"/>
      <c r="H16" s="105"/>
      <c r="I16" s="104"/>
      <c r="N16" s="95"/>
      <c r="R16" s="177" t="s">
        <v>41</v>
      </c>
      <c r="S16" s="177"/>
      <c r="T16" s="177"/>
      <c r="U16" s="177"/>
      <c r="V16" s="177"/>
      <c r="Y16" s="168"/>
      <c r="Z16" s="168" t="s">
        <v>26</v>
      </c>
      <c r="AA16" s="92"/>
      <c r="AB16" s="92" t="s">
        <v>40</v>
      </c>
      <c r="AC16" s="92"/>
      <c r="AD16" s="92" t="s">
        <v>40</v>
      </c>
      <c r="AE16" s="92" t="s">
        <v>39</v>
      </c>
      <c r="AF16" s="92" t="s">
        <v>7</v>
      </c>
      <c r="AG16" s="178" t="s">
        <v>38</v>
      </c>
      <c r="AH16" s="168" t="s">
        <v>37</v>
      </c>
      <c r="AI16" s="168"/>
      <c r="AJ16" s="91"/>
    </row>
    <row r="17" spans="2:36" ht="19.5" customHeight="1">
      <c r="B17" s="109"/>
      <c r="C17" s="108" t="s">
        <v>36</v>
      </c>
      <c r="D17" s="107"/>
      <c r="E17" s="107"/>
      <c r="F17" s="110">
        <v>0.15</v>
      </c>
      <c r="G17" s="105" t="s">
        <v>35</v>
      </c>
      <c r="H17" s="105"/>
      <c r="I17" s="104"/>
      <c r="N17" s="95"/>
      <c r="R17" s="94"/>
      <c r="S17" s="94"/>
      <c r="T17" s="94"/>
      <c r="U17" s="94"/>
      <c r="V17" s="94"/>
      <c r="Y17" s="168"/>
      <c r="Z17" s="168"/>
      <c r="AA17" s="92"/>
      <c r="AB17" s="92"/>
      <c r="AC17" s="92"/>
      <c r="AD17" s="92"/>
      <c r="AE17" s="92"/>
      <c r="AF17" s="92"/>
      <c r="AG17" s="178"/>
      <c r="AH17" s="168"/>
      <c r="AI17" s="168"/>
      <c r="AJ17" s="91"/>
    </row>
    <row r="18" spans="2:36" ht="19.5" customHeight="1">
      <c r="B18" s="109"/>
      <c r="C18" s="108"/>
      <c r="D18" s="107"/>
      <c r="E18" s="107"/>
      <c r="F18" s="106"/>
      <c r="G18" s="105"/>
      <c r="H18" s="105"/>
      <c r="I18" s="104"/>
      <c r="N18" s="95"/>
      <c r="R18" s="94"/>
      <c r="S18" s="94"/>
      <c r="T18" s="94"/>
      <c r="U18" s="94"/>
      <c r="V18" s="94"/>
      <c r="Y18" s="168"/>
      <c r="Z18" s="168"/>
      <c r="AA18" s="92"/>
      <c r="AB18" s="92"/>
      <c r="AC18" s="92"/>
      <c r="AD18" s="92"/>
      <c r="AE18" s="92"/>
      <c r="AF18" s="92"/>
      <c r="AG18" s="178"/>
      <c r="AH18" s="168"/>
      <c r="AI18" s="168"/>
      <c r="AJ18" s="91"/>
    </row>
    <row r="19" spans="2:36" ht="19.5" customHeight="1">
      <c r="B19" s="99"/>
      <c r="C19" s="102"/>
      <c r="D19" s="98"/>
      <c r="E19" s="98"/>
      <c r="F19" s="103"/>
      <c r="G19" s="97"/>
      <c r="H19" s="97"/>
      <c r="I19" s="96"/>
      <c r="N19" s="95"/>
      <c r="R19" s="94"/>
      <c r="S19" s="94"/>
      <c r="T19" s="94"/>
      <c r="U19" s="94"/>
      <c r="V19" s="94"/>
      <c r="Y19" s="168"/>
      <c r="Z19" s="168"/>
      <c r="AA19" s="92"/>
      <c r="AB19" s="92"/>
      <c r="AC19" s="92"/>
      <c r="AD19" s="92"/>
      <c r="AE19" s="92"/>
      <c r="AF19" s="92"/>
      <c r="AG19" s="178"/>
      <c r="AH19" s="168"/>
      <c r="AI19" s="168"/>
      <c r="AJ19" s="91"/>
    </row>
    <row r="20" spans="2:36" ht="19.5" customHeight="1">
      <c r="B20" s="99"/>
      <c r="C20" s="102" t="s">
        <v>34</v>
      </c>
      <c r="D20" s="98"/>
      <c r="E20" s="98"/>
      <c r="F20" s="169">
        <f>K33</f>
        <v>9069.2721888150354</v>
      </c>
      <c r="G20" s="170"/>
      <c r="H20" s="101" t="s">
        <v>33</v>
      </c>
      <c r="I20" s="96"/>
      <c r="N20" s="95"/>
      <c r="R20" s="94"/>
      <c r="S20" s="94"/>
      <c r="T20" s="94"/>
      <c r="U20" s="100">
        <v>80783.000757638685</v>
      </c>
      <c r="V20" s="94"/>
      <c r="Y20" s="168"/>
      <c r="Z20" s="168"/>
      <c r="AA20" s="92"/>
      <c r="AB20" s="92"/>
      <c r="AC20" s="92"/>
      <c r="AD20" s="92"/>
      <c r="AE20" s="92"/>
      <c r="AF20" s="92"/>
      <c r="AG20" s="178"/>
      <c r="AH20" s="168"/>
      <c r="AI20" s="168"/>
      <c r="AJ20" s="91"/>
    </row>
    <row r="21" spans="2:36" ht="19.5" customHeight="1">
      <c r="B21" s="99"/>
      <c r="C21" s="98"/>
      <c r="D21" s="98"/>
      <c r="E21" s="98"/>
      <c r="F21" s="98"/>
      <c r="G21" s="97"/>
      <c r="H21" s="97"/>
      <c r="I21" s="96"/>
      <c r="N21" s="95"/>
      <c r="R21" s="94"/>
      <c r="S21" s="94">
        <f>U26/R27</f>
        <v>341969.47629920283</v>
      </c>
      <c r="T21" s="94"/>
      <c r="U21" s="94"/>
      <c r="V21" s="94"/>
      <c r="Y21" s="168"/>
      <c r="Z21" s="168"/>
      <c r="AA21" s="92"/>
      <c r="AB21" s="92"/>
      <c r="AC21" s="92"/>
      <c r="AD21" s="92"/>
      <c r="AE21" s="92"/>
      <c r="AF21" s="92"/>
      <c r="AG21" s="178"/>
      <c r="AH21" s="168"/>
      <c r="AI21" s="168"/>
      <c r="AJ21" s="91"/>
    </row>
    <row r="22" spans="2:36" ht="22.5" customHeight="1">
      <c r="B22" s="171" t="s">
        <v>32</v>
      </c>
      <c r="C22" s="172"/>
      <c r="D22" s="172"/>
      <c r="E22" s="172"/>
      <c r="F22" s="172"/>
      <c r="G22" s="172"/>
      <c r="H22" s="172"/>
      <c r="I22" s="173"/>
      <c r="R22" s="93"/>
      <c r="S22" s="93"/>
      <c r="T22" s="93"/>
      <c r="U22" s="93"/>
      <c r="V22" s="93"/>
      <c r="Y22" s="168"/>
      <c r="Z22" s="168"/>
      <c r="AA22" s="92"/>
      <c r="AB22" s="92" t="s">
        <v>31</v>
      </c>
      <c r="AC22" s="92"/>
      <c r="AD22" s="92" t="s">
        <v>30</v>
      </c>
      <c r="AE22" s="92" t="s">
        <v>29</v>
      </c>
      <c r="AF22" s="92" t="s">
        <v>29</v>
      </c>
      <c r="AG22" s="178"/>
      <c r="AH22" s="168"/>
      <c r="AI22" s="168"/>
      <c r="AJ22" s="91"/>
    </row>
    <row r="23" spans="2:36" ht="21.75" customHeight="1">
      <c r="B23" s="174"/>
      <c r="C23" s="175"/>
      <c r="D23" s="175"/>
      <c r="E23" s="175"/>
      <c r="F23" s="175"/>
      <c r="G23" s="175"/>
      <c r="H23" s="175"/>
      <c r="I23" s="176"/>
      <c r="M23" s="90"/>
      <c r="N23" s="89"/>
      <c r="O23" s="89"/>
      <c r="P23" s="89"/>
      <c r="Q23" s="89"/>
      <c r="R23" s="89"/>
      <c r="S23" s="89"/>
      <c r="T23" s="89"/>
      <c r="U23" s="89"/>
      <c r="V23" s="88" t="s">
        <v>28</v>
      </c>
      <c r="W23" s="89"/>
      <c r="X23" s="88" t="s">
        <v>28</v>
      </c>
      <c r="Y23" s="87" t="s">
        <v>27</v>
      </c>
      <c r="Z23" s="86" t="s">
        <v>26</v>
      </c>
      <c r="AA23" s="86" t="s">
        <v>25</v>
      </c>
      <c r="AB23" s="85"/>
      <c r="AC23" s="86" t="s">
        <v>25</v>
      </c>
      <c r="AD23" s="85"/>
      <c r="AE23" s="84"/>
      <c r="AF23" s="84"/>
      <c r="AG23" s="84"/>
      <c r="AH23" s="83"/>
      <c r="AI23" s="83"/>
      <c r="AJ23" s="161" t="s">
        <v>24</v>
      </c>
    </row>
    <row r="24" spans="2:36" ht="21.75" customHeight="1">
      <c r="B24" s="82"/>
      <c r="C24" s="164" t="s">
        <v>23</v>
      </c>
      <c r="D24" s="164"/>
      <c r="E24" s="164"/>
      <c r="F24" s="164"/>
      <c r="G24" s="164"/>
      <c r="H24" s="164"/>
      <c r="I24" s="65"/>
      <c r="M24" s="73"/>
      <c r="N24" s="61"/>
      <c r="O24" s="61"/>
      <c r="P24" s="61"/>
      <c r="Q24" s="61"/>
      <c r="R24" s="61"/>
      <c r="S24" s="61"/>
      <c r="T24" s="61"/>
      <c r="U24" s="61"/>
      <c r="V24" s="72" t="s">
        <v>18</v>
      </c>
      <c r="W24" s="61"/>
      <c r="X24" s="81" t="s">
        <v>17</v>
      </c>
      <c r="Y24" s="56" t="s">
        <v>22</v>
      </c>
      <c r="Z24" s="55"/>
      <c r="AA24" s="55" t="s">
        <v>21</v>
      </c>
      <c r="AB24" s="53"/>
      <c r="AC24" s="55" t="s">
        <v>20</v>
      </c>
      <c r="AD24" s="53"/>
      <c r="AE24" s="52"/>
      <c r="AF24" s="52"/>
      <c r="AG24" s="52"/>
      <c r="AH24" s="51"/>
      <c r="AI24" s="51"/>
      <c r="AJ24" s="162"/>
    </row>
    <row r="25" spans="2:36" ht="25.5" customHeight="1">
      <c r="B25" s="165"/>
      <c r="C25" s="166" t="s">
        <v>19</v>
      </c>
      <c r="D25" s="166"/>
      <c r="E25" s="166"/>
      <c r="F25" s="166"/>
      <c r="G25" s="166"/>
      <c r="H25" s="166"/>
      <c r="I25" s="65"/>
      <c r="M25" s="73"/>
      <c r="N25" s="78" t="s">
        <v>18</v>
      </c>
      <c r="O25" s="78" t="s">
        <v>17</v>
      </c>
      <c r="P25" s="78" t="s">
        <v>16</v>
      </c>
      <c r="Q25" s="78" t="s">
        <v>15</v>
      </c>
      <c r="R25" s="78" t="s">
        <v>14</v>
      </c>
      <c r="S25" s="80" t="s">
        <v>13</v>
      </c>
      <c r="T25" s="79" t="s">
        <v>12</v>
      </c>
      <c r="U25" s="78" t="s">
        <v>11</v>
      </c>
      <c r="V25" s="77" t="s">
        <v>10</v>
      </c>
      <c r="W25" s="78"/>
      <c r="X25" s="77" t="s">
        <v>10</v>
      </c>
      <c r="Y25" s="76">
        <f>F10</f>
        <v>25</v>
      </c>
      <c r="Z25" s="75">
        <f>E8</f>
        <v>25000000</v>
      </c>
      <c r="AA25" s="54"/>
      <c r="AB25" s="53"/>
      <c r="AC25" s="17"/>
      <c r="AD25" s="53"/>
      <c r="AE25" s="52"/>
      <c r="AF25" s="52"/>
      <c r="AG25" s="52"/>
      <c r="AH25" s="51"/>
      <c r="AI25" s="51"/>
      <c r="AJ25" s="162"/>
    </row>
    <row r="26" spans="2:36" ht="21.75" customHeight="1">
      <c r="B26" s="165"/>
      <c r="C26" s="74">
        <v>0.08</v>
      </c>
      <c r="D26" s="74">
        <v>0.1</v>
      </c>
      <c r="E26" s="74">
        <v>0.12</v>
      </c>
      <c r="F26" s="74">
        <v>0.15</v>
      </c>
      <c r="G26" s="74">
        <v>0.17499999999999999</v>
      </c>
      <c r="H26" s="74">
        <v>0.2</v>
      </c>
      <c r="I26" s="65"/>
      <c r="M26" s="73"/>
      <c r="N26" s="72" t="s">
        <v>9</v>
      </c>
      <c r="O26" s="72" t="s">
        <v>8</v>
      </c>
      <c r="P26" s="71"/>
      <c r="Q26" s="71"/>
      <c r="R26" s="71"/>
      <c r="S26" s="71"/>
      <c r="T26" s="71"/>
      <c r="U26" s="59">
        <f>E8</f>
        <v>25000000</v>
      </c>
      <c r="V26" s="69" t="s">
        <v>7</v>
      </c>
      <c r="W26" s="70"/>
      <c r="X26" s="69" t="s">
        <v>7</v>
      </c>
      <c r="Y26" s="56"/>
      <c r="Z26" s="55"/>
      <c r="AA26" s="55"/>
      <c r="AB26" s="53"/>
      <c r="AC26" s="17"/>
      <c r="AD26" s="53"/>
      <c r="AE26" s="52"/>
      <c r="AF26" s="52"/>
      <c r="AG26" s="52"/>
      <c r="AH26" s="51"/>
      <c r="AI26" s="51"/>
      <c r="AJ26" s="162"/>
    </row>
    <row r="27" spans="2:36" ht="21.75" customHeight="1">
      <c r="B27" s="67"/>
      <c r="C27" s="68">
        <f>K27</f>
        <v>27327.199813716325</v>
      </c>
      <c r="D27" s="68">
        <f>K28</f>
        <v>20110.048532583241</v>
      </c>
      <c r="E27" s="68">
        <f>K29</f>
        <v>14686.819093512533</v>
      </c>
      <c r="F27" s="68">
        <f>K30</f>
        <v>9069.2721888150354</v>
      </c>
      <c r="G27" s="68">
        <f>K31</f>
        <v>6028.6637397104332</v>
      </c>
      <c r="H27" s="68">
        <f>K32</f>
        <v>3993.4399055332269</v>
      </c>
      <c r="I27" s="65"/>
      <c r="K27" s="32">
        <f t="shared" ref="K27:K33" si="0">IF(F$15=0,X27,V27)</f>
        <v>27327.199813716325</v>
      </c>
      <c r="L27" s="50"/>
      <c r="M27" s="49">
        <f>C26</f>
        <v>0.08</v>
      </c>
      <c r="N27" s="48">
        <f t="shared" ref="N27:N33" si="1">(1+M27)^F$10</f>
        <v>6.8484751962193249</v>
      </c>
      <c r="O27" s="47">
        <f t="shared" ref="O27:O33" si="2">(1+F$15)^F$10</f>
        <v>1</v>
      </c>
      <c r="P27" s="46">
        <f t="shared" ref="P27:P33" si="3">N27-O27</f>
        <v>5.8484751962193249</v>
      </c>
      <c r="Q27" s="45">
        <f t="shared" ref="Q27:Q33" si="4">M27-F$15</f>
        <v>0.08</v>
      </c>
      <c r="R27" s="44">
        <f t="shared" ref="R27:R33" si="5">P27/Q27</f>
        <v>73.105939952741565</v>
      </c>
      <c r="S27" s="43">
        <f t="shared" ref="S27:S33" si="6">(1+M27)</f>
        <v>1.08</v>
      </c>
      <c r="T27" s="60">
        <f t="shared" ref="T27:T33" si="7">S27*R27</f>
        <v>78.954415148960891</v>
      </c>
      <c r="U27" s="59">
        <f t="shared" ref="U27:U33" si="8">U$26/T27</f>
        <v>316638.40398074331</v>
      </c>
      <c r="V27" s="57">
        <f t="shared" ref="V27:V33" si="9">U27/12</f>
        <v>26386.533665061943</v>
      </c>
      <c r="W27" s="58"/>
      <c r="X27" s="57">
        <f t="shared" ref="X27:X33" si="10">AF27</f>
        <v>27327.199813716325</v>
      </c>
      <c r="Y27" s="56">
        <f t="shared" ref="Y27:Z33" si="11">Y$25</f>
        <v>25</v>
      </c>
      <c r="Z27" s="55">
        <f t="shared" si="11"/>
        <v>25000000</v>
      </c>
      <c r="AA27" s="54">
        <f t="shared" ref="AA27:AA32" si="12">M27</f>
        <v>0.08</v>
      </c>
      <c r="AB27" s="53">
        <f>(1+AA27)*(((1+AA27)^Y27)-1)/((AA27))</f>
        <v>78.954415148960891</v>
      </c>
      <c r="AC27" s="17">
        <f t="shared" ref="AC27:AC33" si="13">(1+AA27)^(1/12)-1</f>
        <v>6.4340301100034303E-3</v>
      </c>
      <c r="AD27" s="53">
        <f t="shared" ref="AD27:AD33" si="14">(1+AC27)*(((1+AC27)^(12*Y27)-1)/((1+(AC27)-1)))</f>
        <v>914.83943361997035</v>
      </c>
      <c r="AE27" s="52">
        <f t="shared" ref="AE27:AE33" si="15">IF(Y27&gt;0,Z27/AB27,0)</f>
        <v>316638.40398074331</v>
      </c>
      <c r="AF27" s="52">
        <f t="shared" ref="AF27:AF33" si="16">IF(Y27&gt;0,Z27/AD27,0)</f>
        <v>27327.199813716325</v>
      </c>
      <c r="AG27" s="52">
        <f t="shared" ref="AG27:AG33" si="17">Z27/(1+AA27)^Y27</f>
        <v>3650447.6228228374</v>
      </c>
      <c r="AH27" s="51">
        <f t="shared" ref="AH27:AH33" si="18">-FV(AA27,Y27,AE27,0,1)</f>
        <v>25000000</v>
      </c>
      <c r="AI27" s="51">
        <f t="shared" ref="AI27:AI33" si="19">-FV(AC27,Y27*12,AF27,0,1)</f>
        <v>25000000</v>
      </c>
      <c r="AJ27" s="162"/>
    </row>
    <row r="28" spans="2:36" ht="21.75" customHeight="1">
      <c r="B28" s="67"/>
      <c r="C28" s="167" t="s">
        <v>6</v>
      </c>
      <c r="D28" s="167"/>
      <c r="E28" s="167"/>
      <c r="F28" s="167"/>
      <c r="G28" s="167"/>
      <c r="H28" s="167"/>
      <c r="I28" s="65"/>
      <c r="K28" s="32">
        <f t="shared" si="0"/>
        <v>20110.048532583241</v>
      </c>
      <c r="L28" s="50"/>
      <c r="M28" s="49">
        <f>D26</f>
        <v>0.1</v>
      </c>
      <c r="N28" s="48">
        <f t="shared" si="1"/>
        <v>10.834705943388391</v>
      </c>
      <c r="O28" s="47">
        <f t="shared" si="2"/>
        <v>1</v>
      </c>
      <c r="P28" s="46">
        <f t="shared" si="3"/>
        <v>9.834705943388391</v>
      </c>
      <c r="Q28" s="45">
        <f t="shared" si="4"/>
        <v>0.1</v>
      </c>
      <c r="R28" s="44">
        <f t="shared" si="5"/>
        <v>98.347059433883899</v>
      </c>
      <c r="S28" s="43">
        <f t="shared" si="6"/>
        <v>1.1000000000000001</v>
      </c>
      <c r="T28" s="60">
        <f t="shared" si="7"/>
        <v>108.1817653772723</v>
      </c>
      <c r="U28" s="59">
        <f t="shared" si="8"/>
        <v>231092.54977320053</v>
      </c>
      <c r="V28" s="57">
        <f t="shared" si="9"/>
        <v>19257.712481100043</v>
      </c>
      <c r="W28" s="58"/>
      <c r="X28" s="57">
        <f t="shared" si="10"/>
        <v>20110.048532583241</v>
      </c>
      <c r="Y28" s="56">
        <f t="shared" si="11"/>
        <v>25</v>
      </c>
      <c r="Z28" s="55">
        <f t="shared" si="11"/>
        <v>25000000</v>
      </c>
      <c r="AA28" s="54">
        <f t="shared" si="12"/>
        <v>0.1</v>
      </c>
      <c r="AB28" s="53">
        <f t="shared" ref="AB28:AB33" si="20">(1+AA28)*(((1+AA28)^Y28)-1)/((1+AA28)-1)</f>
        <v>108.18176537727221</v>
      </c>
      <c r="AC28" s="17">
        <f t="shared" si="13"/>
        <v>7.9741404289037643E-3</v>
      </c>
      <c r="AD28" s="53">
        <f t="shared" si="14"/>
        <v>1243.1596054824945</v>
      </c>
      <c r="AE28" s="52">
        <f t="shared" si="15"/>
        <v>231092.54977320071</v>
      </c>
      <c r="AF28" s="52">
        <f t="shared" si="16"/>
        <v>20110.048532583241</v>
      </c>
      <c r="AG28" s="52">
        <f t="shared" si="17"/>
        <v>2307399.9544266015</v>
      </c>
      <c r="AH28" s="51">
        <f t="shared" si="18"/>
        <v>25000000.000000019</v>
      </c>
      <c r="AI28" s="51">
        <f t="shared" si="19"/>
        <v>25000000</v>
      </c>
      <c r="AJ28" s="162"/>
    </row>
    <row r="29" spans="2:36" ht="21.75" customHeight="1">
      <c r="B29" s="67"/>
      <c r="C29" s="66"/>
      <c r="D29" s="66"/>
      <c r="E29" s="66"/>
      <c r="F29" s="66"/>
      <c r="G29" s="66"/>
      <c r="H29" s="66"/>
      <c r="I29" s="65"/>
      <c r="K29" s="32">
        <f t="shared" si="0"/>
        <v>14686.819093512533</v>
      </c>
      <c r="L29" s="50"/>
      <c r="M29" s="49">
        <f>E26</f>
        <v>0.12</v>
      </c>
      <c r="N29" s="48">
        <f t="shared" si="1"/>
        <v>17.000064406642711</v>
      </c>
      <c r="O29" s="47">
        <f t="shared" si="2"/>
        <v>1</v>
      </c>
      <c r="P29" s="46">
        <f t="shared" si="3"/>
        <v>16.000064406642711</v>
      </c>
      <c r="Q29" s="45">
        <f t="shared" si="4"/>
        <v>0.12</v>
      </c>
      <c r="R29" s="44">
        <f t="shared" si="5"/>
        <v>133.33387005535593</v>
      </c>
      <c r="S29" s="43">
        <f t="shared" si="6"/>
        <v>1.1200000000000001</v>
      </c>
      <c r="T29" s="60">
        <f t="shared" si="7"/>
        <v>149.33393446199867</v>
      </c>
      <c r="U29" s="59">
        <f t="shared" si="8"/>
        <v>167410.04039079815</v>
      </c>
      <c r="V29" s="57">
        <f t="shared" si="9"/>
        <v>13950.836699233179</v>
      </c>
      <c r="W29" s="58"/>
      <c r="X29" s="57">
        <f t="shared" si="10"/>
        <v>14686.819093512533</v>
      </c>
      <c r="Y29" s="56">
        <f t="shared" si="11"/>
        <v>25</v>
      </c>
      <c r="Z29" s="55">
        <f t="shared" si="11"/>
        <v>25000000</v>
      </c>
      <c r="AA29" s="54">
        <f t="shared" si="12"/>
        <v>0.12</v>
      </c>
      <c r="AB29" s="53">
        <f t="shared" si="20"/>
        <v>149.33393446199852</v>
      </c>
      <c r="AC29" s="17">
        <f t="shared" si="13"/>
        <v>9.4887929345830457E-3</v>
      </c>
      <c r="AD29" s="53">
        <f t="shared" si="14"/>
        <v>1702.2065731743785</v>
      </c>
      <c r="AE29" s="52">
        <f t="shared" si="15"/>
        <v>167410.0403907983</v>
      </c>
      <c r="AF29" s="52">
        <f t="shared" si="16"/>
        <v>14686.819093512533</v>
      </c>
      <c r="AG29" s="52">
        <f t="shared" si="17"/>
        <v>1470582.6638063409</v>
      </c>
      <c r="AH29" s="51">
        <f t="shared" si="18"/>
        <v>25000000.000000022</v>
      </c>
      <c r="AI29" s="51">
        <f t="shared" si="19"/>
        <v>25000000</v>
      </c>
      <c r="AJ29" s="162"/>
    </row>
    <row r="30" spans="2:36" ht="21.75" customHeight="1">
      <c r="B30" s="64"/>
      <c r="C30" s="63"/>
      <c r="D30" s="63"/>
      <c r="E30" s="63"/>
      <c r="F30" s="63"/>
      <c r="G30" s="63"/>
      <c r="H30" s="63"/>
      <c r="I30" s="62"/>
      <c r="K30" s="32">
        <f t="shared" si="0"/>
        <v>9069.2721888150354</v>
      </c>
      <c r="L30" s="50"/>
      <c r="M30" s="49">
        <f>F26</f>
        <v>0.15</v>
      </c>
      <c r="N30" s="48">
        <f t="shared" si="1"/>
        <v>32.9189526197896</v>
      </c>
      <c r="O30" s="47">
        <f t="shared" si="2"/>
        <v>1</v>
      </c>
      <c r="P30" s="46">
        <f t="shared" si="3"/>
        <v>31.9189526197896</v>
      </c>
      <c r="Q30" s="45">
        <f t="shared" si="4"/>
        <v>0.15</v>
      </c>
      <c r="R30" s="44">
        <f t="shared" si="5"/>
        <v>212.793017465264</v>
      </c>
      <c r="S30" s="43">
        <f t="shared" si="6"/>
        <v>1.1499999999999999</v>
      </c>
      <c r="T30" s="60">
        <f t="shared" si="7"/>
        <v>244.71197008505359</v>
      </c>
      <c r="U30" s="59">
        <f t="shared" si="8"/>
        <v>102160.92000448873</v>
      </c>
      <c r="V30" s="57">
        <f t="shared" si="9"/>
        <v>8513.4100003740605</v>
      </c>
      <c r="W30" s="58"/>
      <c r="X30" s="57">
        <f t="shared" si="10"/>
        <v>9069.2721888150354</v>
      </c>
      <c r="Y30" s="56">
        <f t="shared" si="11"/>
        <v>25</v>
      </c>
      <c r="Z30" s="55">
        <f t="shared" si="11"/>
        <v>25000000</v>
      </c>
      <c r="AA30" s="54">
        <f t="shared" si="12"/>
        <v>0.15</v>
      </c>
      <c r="AB30" s="53">
        <f t="shared" si="20"/>
        <v>244.71197008505371</v>
      </c>
      <c r="AC30" s="17">
        <f t="shared" si="13"/>
        <v>1.171491691985338E-2</v>
      </c>
      <c r="AD30" s="53">
        <f t="shared" si="14"/>
        <v>2756.560777923507</v>
      </c>
      <c r="AE30" s="52">
        <f t="shared" si="15"/>
        <v>102160.92000448868</v>
      </c>
      <c r="AF30" s="52">
        <f t="shared" si="16"/>
        <v>9069.2721888150354</v>
      </c>
      <c r="AG30" s="52">
        <f t="shared" si="17"/>
        <v>759440.93023697741</v>
      </c>
      <c r="AH30" s="51">
        <f t="shared" si="18"/>
        <v>24999999.999999989</v>
      </c>
      <c r="AI30" s="51">
        <f t="shared" si="19"/>
        <v>25000000</v>
      </c>
      <c r="AJ30" s="162"/>
    </row>
    <row r="31" spans="2:36" ht="20.25" customHeight="1">
      <c r="C31" s="61"/>
      <c r="D31" s="61"/>
      <c r="E31" s="61"/>
      <c r="F31" s="61"/>
      <c r="G31" s="61"/>
      <c r="H31" s="61"/>
      <c r="K31" s="32">
        <f t="shared" si="0"/>
        <v>6028.6637397104332</v>
      </c>
      <c r="L31" s="50"/>
      <c r="M31" s="49">
        <f>G26</f>
        <v>0.17499999999999999</v>
      </c>
      <c r="N31" s="48">
        <f t="shared" si="1"/>
        <v>56.356844090260353</v>
      </c>
      <c r="O31" s="47">
        <f t="shared" si="2"/>
        <v>1</v>
      </c>
      <c r="P31" s="46">
        <f t="shared" si="3"/>
        <v>55.356844090260353</v>
      </c>
      <c r="Q31" s="45">
        <f t="shared" si="4"/>
        <v>0.17499999999999999</v>
      </c>
      <c r="R31" s="44">
        <f t="shared" si="5"/>
        <v>316.32482337291634</v>
      </c>
      <c r="S31" s="43">
        <f t="shared" si="6"/>
        <v>1.175</v>
      </c>
      <c r="T31" s="60">
        <f t="shared" si="7"/>
        <v>371.68166746317672</v>
      </c>
      <c r="U31" s="59">
        <f t="shared" si="8"/>
        <v>67261.8592426994</v>
      </c>
      <c r="V31" s="57">
        <f t="shared" si="9"/>
        <v>5605.1549368916167</v>
      </c>
      <c r="W31" s="58"/>
      <c r="X31" s="57">
        <f t="shared" si="10"/>
        <v>6028.6637397104332</v>
      </c>
      <c r="Y31" s="56">
        <f t="shared" si="11"/>
        <v>25</v>
      </c>
      <c r="Z31" s="55">
        <f t="shared" si="11"/>
        <v>25000000</v>
      </c>
      <c r="AA31" s="54">
        <f t="shared" si="12"/>
        <v>0.17499999999999999</v>
      </c>
      <c r="AB31" s="53">
        <f t="shared" si="20"/>
        <v>371.68166746317661</v>
      </c>
      <c r="AC31" s="17">
        <f t="shared" si="13"/>
        <v>1.3529721718319232E-2</v>
      </c>
      <c r="AD31" s="53">
        <f t="shared" si="14"/>
        <v>4146.855933484323</v>
      </c>
      <c r="AE31" s="52">
        <f t="shared" si="15"/>
        <v>67261.859242699429</v>
      </c>
      <c r="AF31" s="52">
        <f t="shared" si="16"/>
        <v>6028.6637397104332</v>
      </c>
      <c r="AG31" s="52">
        <f t="shared" si="17"/>
        <v>443601.84470160078</v>
      </c>
      <c r="AH31" s="51">
        <f t="shared" si="18"/>
        <v>25000000.000000007</v>
      </c>
      <c r="AI31" s="51">
        <f t="shared" si="19"/>
        <v>25000000</v>
      </c>
      <c r="AJ31" s="162"/>
    </row>
    <row r="32" spans="2:36" ht="20.25" customHeight="1">
      <c r="B32" s="156" t="s">
        <v>5</v>
      </c>
      <c r="C32" s="157"/>
      <c r="D32" s="157"/>
      <c r="E32" s="157"/>
      <c r="F32" s="157"/>
      <c r="G32" s="157"/>
      <c r="H32" s="158"/>
      <c r="K32" s="32">
        <f t="shared" si="0"/>
        <v>3993.4399055332269</v>
      </c>
      <c r="L32" s="50"/>
      <c r="M32" s="49">
        <f>H26</f>
        <v>0.2</v>
      </c>
      <c r="N32" s="48">
        <f t="shared" si="1"/>
        <v>95.396216644068971</v>
      </c>
      <c r="O32" s="47">
        <f t="shared" si="2"/>
        <v>1</v>
      </c>
      <c r="P32" s="46">
        <f t="shared" si="3"/>
        <v>94.396216644068971</v>
      </c>
      <c r="Q32" s="45">
        <f t="shared" si="4"/>
        <v>0.2</v>
      </c>
      <c r="R32" s="44">
        <f t="shared" si="5"/>
        <v>471.98108322034483</v>
      </c>
      <c r="S32" s="43">
        <f t="shared" si="6"/>
        <v>1.2</v>
      </c>
      <c r="T32" s="42">
        <f t="shared" si="7"/>
        <v>566.37729986441377</v>
      </c>
      <c r="U32" s="41">
        <f t="shared" si="8"/>
        <v>44140.187126116813</v>
      </c>
      <c r="V32" s="39">
        <f t="shared" si="9"/>
        <v>3678.348927176401</v>
      </c>
      <c r="W32" s="40"/>
      <c r="X32" s="39">
        <f t="shared" si="10"/>
        <v>3993.4399055332269</v>
      </c>
      <c r="Y32" s="38">
        <f t="shared" si="11"/>
        <v>25</v>
      </c>
      <c r="Z32" s="37">
        <f t="shared" si="11"/>
        <v>25000000</v>
      </c>
      <c r="AA32" s="36">
        <f t="shared" si="12"/>
        <v>0.2</v>
      </c>
      <c r="AB32" s="35">
        <f t="shared" si="20"/>
        <v>566.37729986441389</v>
      </c>
      <c r="AC32" s="17">
        <f t="shared" si="13"/>
        <v>1.5309470499731193E-2</v>
      </c>
      <c r="AD32" s="35">
        <f t="shared" si="14"/>
        <v>6260.2669857033588</v>
      </c>
      <c r="AE32" s="34">
        <f t="shared" si="15"/>
        <v>44140.187126116805</v>
      </c>
      <c r="AF32" s="34">
        <f t="shared" si="16"/>
        <v>3993.4399055332269</v>
      </c>
      <c r="AG32" s="34">
        <f t="shared" si="17"/>
        <v>262064.90025990264</v>
      </c>
      <c r="AH32" s="33">
        <f t="shared" si="18"/>
        <v>24999999.999999993</v>
      </c>
      <c r="AI32" s="33">
        <f t="shared" si="19"/>
        <v>25000000</v>
      </c>
      <c r="AJ32" s="163"/>
    </row>
    <row r="33" spans="2:36" ht="21" customHeight="1">
      <c r="B33" s="156" t="s">
        <v>4</v>
      </c>
      <c r="C33" s="157"/>
      <c r="D33" s="157"/>
      <c r="E33" s="157"/>
      <c r="F33" s="157"/>
      <c r="G33" s="157"/>
      <c r="H33" s="158"/>
      <c r="K33" s="32">
        <f t="shared" si="0"/>
        <v>9069.2721888150354</v>
      </c>
      <c r="M33" s="31">
        <f>F17</f>
        <v>0.15</v>
      </c>
      <c r="N33" s="30">
        <f t="shared" si="1"/>
        <v>32.9189526197896</v>
      </c>
      <c r="O33" s="29">
        <f t="shared" si="2"/>
        <v>1</v>
      </c>
      <c r="P33" s="28">
        <f t="shared" si="3"/>
        <v>31.9189526197896</v>
      </c>
      <c r="Q33" s="27">
        <f t="shared" si="4"/>
        <v>0.15</v>
      </c>
      <c r="R33" s="26">
        <f t="shared" si="5"/>
        <v>212.793017465264</v>
      </c>
      <c r="S33" s="25">
        <f t="shared" si="6"/>
        <v>1.1499999999999999</v>
      </c>
      <c r="T33" s="24">
        <f t="shared" si="7"/>
        <v>244.71197008505359</v>
      </c>
      <c r="U33" s="23">
        <f t="shared" si="8"/>
        <v>102160.92000448873</v>
      </c>
      <c r="V33" s="22">
        <f t="shared" si="9"/>
        <v>8513.4100003740605</v>
      </c>
      <c r="W33" s="13"/>
      <c r="X33" s="21">
        <f t="shared" si="10"/>
        <v>9069.2721888150354</v>
      </c>
      <c r="Y33" s="20">
        <f t="shared" si="11"/>
        <v>25</v>
      </c>
      <c r="Z33" s="19">
        <f t="shared" si="11"/>
        <v>25000000</v>
      </c>
      <c r="AA33" s="18">
        <f>F17</f>
        <v>0.15</v>
      </c>
      <c r="AB33" s="16">
        <f t="shared" si="20"/>
        <v>244.71197008505371</v>
      </c>
      <c r="AC33" s="17">
        <f t="shared" si="13"/>
        <v>1.171491691985338E-2</v>
      </c>
      <c r="AD33" s="16">
        <f t="shared" si="14"/>
        <v>2756.560777923507</v>
      </c>
      <c r="AE33" s="15">
        <f t="shared" si="15"/>
        <v>102160.92000448868</v>
      </c>
      <c r="AF33" s="15">
        <f t="shared" si="16"/>
        <v>9069.2721888150354</v>
      </c>
      <c r="AG33" s="15">
        <f t="shared" si="17"/>
        <v>759440.93023697741</v>
      </c>
      <c r="AH33" s="14">
        <f t="shared" si="18"/>
        <v>24999999.999999989</v>
      </c>
      <c r="AI33" s="14">
        <f t="shared" si="19"/>
        <v>25000000</v>
      </c>
      <c r="AJ33" s="13"/>
    </row>
    <row r="34" spans="2:36" ht="23.25" customHeight="1">
      <c r="B34" s="159" t="s">
        <v>3</v>
      </c>
      <c r="C34" s="160" t="s">
        <v>2</v>
      </c>
      <c r="D34" s="160"/>
      <c r="E34" s="160"/>
      <c r="F34" s="160"/>
      <c r="G34" s="160"/>
      <c r="H34" s="160"/>
    </row>
    <row r="35" spans="2:36" ht="23.25" customHeight="1">
      <c r="B35" s="159"/>
      <c r="C35" s="12">
        <v>5</v>
      </c>
      <c r="D35" s="12">
        <v>10</v>
      </c>
      <c r="E35" s="12">
        <v>15</v>
      </c>
      <c r="F35" s="12">
        <v>20</v>
      </c>
      <c r="G35" s="12">
        <v>25</v>
      </c>
      <c r="H35" s="12">
        <v>30</v>
      </c>
    </row>
    <row r="36" spans="2:36" ht="25.5" customHeight="1">
      <c r="B36" s="11">
        <v>0.1</v>
      </c>
      <c r="C36" s="10">
        <v>129581.11338076425</v>
      </c>
      <c r="D36" s="10">
        <v>49638.236735643251</v>
      </c>
      <c r="E36" s="10">
        <v>24899.08288927898</v>
      </c>
      <c r="F36" s="10">
        <v>13812.40789699268</v>
      </c>
      <c r="G36" s="10">
        <v>8044.0194130332966</v>
      </c>
      <c r="H36" s="10">
        <v>4809.3276726367967</v>
      </c>
    </row>
    <row r="37" spans="2:36" ht="25.5" customHeight="1">
      <c r="B37" s="11">
        <v>0.12</v>
      </c>
      <c r="C37" s="10">
        <v>123299.07001203031</v>
      </c>
      <c r="D37" s="10">
        <v>44635.705554424952</v>
      </c>
      <c r="E37" s="10">
        <v>21011.431513096995</v>
      </c>
      <c r="F37" s="10">
        <v>10871.250784116302</v>
      </c>
      <c r="G37" s="10">
        <v>5874.7276374050134</v>
      </c>
      <c r="H37" s="10">
        <v>3245.7276707278093</v>
      </c>
    </row>
    <row r="38" spans="2:36" ht="25.5" customHeight="1">
      <c r="B38" s="11">
        <v>0.15</v>
      </c>
      <c r="C38" s="10">
        <v>114492.35655558892</v>
      </c>
      <c r="D38" s="10">
        <v>38020.184729609871</v>
      </c>
      <c r="E38" s="10">
        <v>16224.137289661743</v>
      </c>
      <c r="F38" s="10">
        <v>7535.3779940990262</v>
      </c>
      <c r="G38" s="10">
        <v>3627.7088755260143</v>
      </c>
      <c r="H38" s="10">
        <v>1775.6405667528452</v>
      </c>
    </row>
    <row r="39" spans="2:36" ht="25.5" customHeight="1">
      <c r="B39" s="11">
        <v>0.2</v>
      </c>
      <c r="C39" s="10">
        <v>101313.05592286136</v>
      </c>
      <c r="D39" s="10">
        <v>29043.509747632525</v>
      </c>
      <c r="E39" s="10">
        <v>10466.163780659335</v>
      </c>
      <c r="F39" s="10">
        <v>4038.455811196196</v>
      </c>
      <c r="G39" s="10">
        <v>1597.37596221329</v>
      </c>
      <c r="H39" s="10">
        <v>637.90760151561824</v>
      </c>
    </row>
    <row r="40" spans="2:36" ht="15" customHeight="1"/>
    <row r="41" spans="2:36" ht="20.25" hidden="1" customHeight="1"/>
    <row r="42" spans="2:36" ht="23.25" hidden="1" customHeight="1">
      <c r="B42" s="2"/>
      <c r="C42" s="2"/>
      <c r="D42" s="2"/>
      <c r="E42" s="2"/>
      <c r="F42" s="2"/>
      <c r="G42" s="2"/>
      <c r="H42" s="2"/>
    </row>
    <row r="43" spans="2:36" ht="23.25" hidden="1" customHeight="1">
      <c r="B43" s="2"/>
      <c r="C43" s="2"/>
      <c r="D43" s="2"/>
      <c r="E43" s="2"/>
      <c r="F43" s="9"/>
      <c r="G43" s="2"/>
      <c r="H43" s="2"/>
    </row>
    <row r="44" spans="2:36" ht="23.25" hidden="1" customHeight="1">
      <c r="B44" s="2"/>
      <c r="C44" s="2"/>
      <c r="D44" s="2"/>
      <c r="E44" s="2"/>
      <c r="F44" s="8"/>
      <c r="G44" s="6"/>
      <c r="H44" s="2"/>
    </row>
    <row r="45" spans="2:36" ht="23.25" hidden="1" customHeight="1">
      <c r="B45" s="2"/>
      <c r="C45" s="2"/>
      <c r="D45" s="2"/>
      <c r="E45" s="2"/>
      <c r="F45" s="7"/>
      <c r="G45" s="6"/>
      <c r="H45" s="2"/>
    </row>
    <row r="46" spans="2:36" ht="23.25" hidden="1" customHeight="1">
      <c r="B46" s="2"/>
      <c r="C46" s="2"/>
      <c r="D46" s="2"/>
      <c r="E46" s="2"/>
      <c r="F46" s="5"/>
      <c r="G46" s="4"/>
      <c r="H46" s="2"/>
    </row>
    <row r="47" spans="2:36" ht="12.75">
      <c r="B47" s="2"/>
      <c r="C47" s="2"/>
      <c r="D47" s="2"/>
      <c r="E47" s="2"/>
      <c r="F47" s="3"/>
      <c r="G47" s="2"/>
      <c r="H47" s="2"/>
    </row>
    <row r="48" spans="2:36" ht="18" customHeight="1">
      <c r="B48" s="152" t="s">
        <v>1</v>
      </c>
      <c r="C48" s="152"/>
      <c r="D48" s="152"/>
      <c r="E48" s="152"/>
      <c r="F48" s="152"/>
      <c r="G48" s="152"/>
      <c r="H48" s="152"/>
    </row>
    <row r="49" spans="2:8" ht="32.25" customHeight="1">
      <c r="B49" s="153" t="s">
        <v>0</v>
      </c>
      <c r="C49" s="154"/>
      <c r="D49" s="154"/>
      <c r="E49" s="154"/>
      <c r="F49" s="154"/>
      <c r="G49" s="154"/>
      <c r="H49" s="155"/>
    </row>
    <row r="50" spans="2:8" ht="12.75" customHeight="1"/>
    <row r="51" spans="2:8" ht="12.75" customHeight="1"/>
  </sheetData>
  <mergeCells count="24">
    <mergeCell ref="AH16:AI22"/>
    <mergeCell ref="F20:G20"/>
    <mergeCell ref="B22:I22"/>
    <mergeCell ref="B23:I23"/>
    <mergeCell ref="R16:V16"/>
    <mergeCell ref="Y16:Y22"/>
    <mergeCell ref="Z16:Z22"/>
    <mergeCell ref="AG16:AG22"/>
    <mergeCell ref="AJ23:AJ32"/>
    <mergeCell ref="C24:H24"/>
    <mergeCell ref="B25:B26"/>
    <mergeCell ref="C25:H25"/>
    <mergeCell ref="C28:H28"/>
    <mergeCell ref="B32:H32"/>
    <mergeCell ref="B48:H48"/>
    <mergeCell ref="B49:H49"/>
    <mergeCell ref="B33:H33"/>
    <mergeCell ref="B34:B35"/>
    <mergeCell ref="C34:H34"/>
    <mergeCell ref="A1:A2"/>
    <mergeCell ref="B4:I4"/>
    <mergeCell ref="B5:I5"/>
    <mergeCell ref="B6:I6"/>
    <mergeCell ref="E8:F8"/>
  </mergeCells>
  <hyperlinks>
    <hyperlink ref="A1:A2" location="Home!A14" display="HOME"/>
  </hyperlinks>
  <pageMargins left="0.4" right="0.25" top="0.52" bottom="0.75" header="0.51181102362204722" footer="0.51181102362204722"/>
  <pageSetup paperSize="9" scale="80" orientation="portrait" r:id="rId1"/>
  <headerFooter alignWithMargins="0"/>
  <rowBreaks count="1" manualBreakCount="1">
    <brk id="39" min="1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SIP Need</vt:lpstr>
      <vt:lpstr>'SIP Need'!Print_Area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 Solar Sales</dc:creator>
  <cp:lastModifiedBy>Ankita</cp:lastModifiedBy>
  <dcterms:created xsi:type="dcterms:W3CDTF">2018-05-04T08:49:09Z</dcterms:created>
  <dcterms:modified xsi:type="dcterms:W3CDTF">2018-05-05T04:55:18Z</dcterms:modified>
</cp:coreProperties>
</file>